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<sst xmlns="http://schemas.openxmlformats.org/spreadsheetml/2006/main" count="307" uniqueCount="104">
  <si>
    <t>№ п/п</t>
  </si>
  <si>
    <t>Адрес</t>
  </si>
  <si>
    <t>Вид работ</t>
  </si>
  <si>
    <t xml:space="preserve">Стоимость работ, тыс.руб. </t>
  </si>
  <si>
    <t>(форма КС-2)</t>
  </si>
  <si>
    <t>ИНФОРМАЦИЯ</t>
  </si>
  <si>
    <t>по объектам законченного ремонта МКД согласно адресной региональной программы капитального</t>
  </si>
  <si>
    <t>Московское шоссе, д.262</t>
  </si>
  <si>
    <t>проект узла учета ХВС</t>
  </si>
  <si>
    <t>Московское шоссе, д.280</t>
  </si>
  <si>
    <t>Металлистов ул., д.5</t>
  </si>
  <si>
    <t>Металлистов ул., д.6</t>
  </si>
  <si>
    <t>Металлистов ул., д.7</t>
  </si>
  <si>
    <t>Металлистов ул., д.3</t>
  </si>
  <si>
    <t>проект на систему электроснабжения</t>
  </si>
  <si>
    <t>Металлистов ул., д.4</t>
  </si>
  <si>
    <t>Московское шоссе, д.282</t>
  </si>
  <si>
    <t>Советская ул., д.14</t>
  </si>
  <si>
    <t>Мира бульвар, д.10</t>
  </si>
  <si>
    <t>проект на систему дымоудаления</t>
  </si>
  <si>
    <t>Итого:</t>
  </si>
  <si>
    <t>Замена розлива ХВС</t>
  </si>
  <si>
    <t>Монтаж  узла учета ХВС</t>
  </si>
  <si>
    <t>Металлистов ул., д.8</t>
  </si>
  <si>
    <t>Замена розлива Ц/О</t>
  </si>
  <si>
    <t>Московское шоссе, д.284</t>
  </si>
  <si>
    <t>Замена стояков ХВС</t>
  </si>
  <si>
    <t>М.шоссе,290</t>
  </si>
  <si>
    <t>замена розлива Ц/О</t>
  </si>
  <si>
    <t>Металлистов,119а</t>
  </si>
  <si>
    <t>ремонт кровли</t>
  </si>
  <si>
    <t>М.шоссе,250</t>
  </si>
  <si>
    <t>ремонт стояков Ц/О</t>
  </si>
  <si>
    <t>Металлистов,4</t>
  </si>
  <si>
    <t>розлив,стояки ХВС</t>
  </si>
  <si>
    <t>р-т васада(входа.отмостка,окна)</t>
  </si>
  <si>
    <t>Металлистов,3</t>
  </si>
  <si>
    <t>р-т фасада (входа,цоколь,отмостка.окна)</t>
  </si>
  <si>
    <t>розлив ХВС</t>
  </si>
  <si>
    <t>стояки ХВС</t>
  </si>
  <si>
    <t>Металлистов.10</t>
  </si>
  <si>
    <t>р-т фасада (отмостка.)</t>
  </si>
  <si>
    <t>Металлистов,1</t>
  </si>
  <si>
    <t>ремонт розлива Ц/О</t>
  </si>
  <si>
    <t>М.шоссе,280</t>
  </si>
  <si>
    <t>р-т фасада (двери,вхлда)</t>
  </si>
  <si>
    <t>р-т фасада (решетки)</t>
  </si>
  <si>
    <t>Металлистов.8</t>
  </si>
  <si>
    <t>р-т фасада</t>
  </si>
  <si>
    <t>Металлистов,7</t>
  </si>
  <si>
    <t>р-т розлива Ц/О</t>
  </si>
  <si>
    <t>Бульвар Мира,10 п11</t>
  </si>
  <si>
    <t>замена  лифта</t>
  </si>
  <si>
    <t>Бульвар Мира,10 п10</t>
  </si>
  <si>
    <t>замена лифта</t>
  </si>
  <si>
    <t>Металлистов,8</t>
  </si>
  <si>
    <t>р-т фасада(отмостка)</t>
  </si>
  <si>
    <t>М.шоссе,282</t>
  </si>
  <si>
    <t>М.шоссе,284</t>
  </si>
  <si>
    <t>Металлистов,5</t>
  </si>
  <si>
    <t xml:space="preserve">р-т фасада </t>
  </si>
  <si>
    <t>М.шоссе,262</t>
  </si>
  <si>
    <t>узел учета ХВС</t>
  </si>
  <si>
    <t>Металлистов,2</t>
  </si>
  <si>
    <t>розлив  и стояки ХВС</t>
  </si>
  <si>
    <t>М.шоссе,266</t>
  </si>
  <si>
    <t>Б-р Мира,10</t>
  </si>
  <si>
    <t>замена лифта - под.9</t>
  </si>
  <si>
    <t>Металлистов,9</t>
  </si>
  <si>
    <t>розлив ц/о</t>
  </si>
  <si>
    <t>Металлистов,119А</t>
  </si>
  <si>
    <t>ремонт фасада</t>
  </si>
  <si>
    <t>Металлистов,10</t>
  </si>
  <si>
    <t>розлив и стояки  ц/о</t>
  </si>
  <si>
    <t>Металлистов,290</t>
  </si>
  <si>
    <t>Металлистов,280</t>
  </si>
  <si>
    <t>ЛИФТЫ</t>
  </si>
  <si>
    <t>ХВС</t>
  </si>
  <si>
    <t>Кровли</t>
  </si>
  <si>
    <t>ремонта по ОАО "ДК Канавинского района" на 2010 год. По состоянию на 09.09.2010г.</t>
  </si>
  <si>
    <t>М осковское шоссе, д.250</t>
  </si>
  <si>
    <t>Московское шоссе, д.266</t>
  </si>
  <si>
    <t>Московское шоссе, д.288</t>
  </si>
  <si>
    <t>Московское шоссе, д.290</t>
  </si>
  <si>
    <t>Московское шоссе, д.292</t>
  </si>
  <si>
    <t>Металлистов ул., д.1</t>
  </si>
  <si>
    <t>Металлистов ул., д.2</t>
  </si>
  <si>
    <t>ремонт системы холодного водоснабжения</t>
  </si>
  <si>
    <t>ремонт и утепление фасада</t>
  </si>
  <si>
    <t>ремонт системы теплоснабжения</t>
  </si>
  <si>
    <t>ремонт системы электроснабжения</t>
  </si>
  <si>
    <t>Металлистов ул., д.,5</t>
  </si>
  <si>
    <t>Металлистов ул., д.10</t>
  </si>
  <si>
    <t>ремонт крыши</t>
  </si>
  <si>
    <t>Металлистов ул., д.119А</t>
  </si>
  <si>
    <t>замена лифтового оборудования</t>
  </si>
  <si>
    <t xml:space="preserve">Бульвар Мира,10 </t>
  </si>
  <si>
    <t>установка узел учета потребления ресурсаХВС</t>
  </si>
  <si>
    <t>ремонт системы дымоудаления</t>
  </si>
  <si>
    <t xml:space="preserve">Бульвар Мира,9 </t>
  </si>
  <si>
    <t xml:space="preserve">Стоимость выполненных работ, тыс.руб. </t>
  </si>
  <si>
    <t>в работе</t>
  </si>
  <si>
    <t>Объем            (м2., м.п., шт)</t>
  </si>
  <si>
    <t>КАПИТАЛЬНЫЙ РЕМОНТ МКД ВКЛЮЧЕННЫХ В АДРЕСНУЮ РЕГИОНАЛЬНУЮ ПРОГРАММУ КАПИТАЛЬНОГО РЕМОНТА на 2010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</si>
</sst>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* #,##0.000_р_._-;\-* #,##0.0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wrapText="1"/>
    </xf>
    <xf numFmtId="165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0" fontId="0" fillId="0" borderId="23" xfId="0" applyFont="1" applyBorder="1" applyAlignment="1">
      <alignment/>
    </xf>
    <xf numFmtId="4" fontId="0" fillId="0" borderId="24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4" fontId="0" fillId="0" borderId="26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4" fontId="0" fillId="0" borderId="28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9" xfId="18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4" fontId="0" fillId="0" borderId="8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6">
      <selection activeCell="P3" sqref="P3"/>
    </sheetView>
  </sheetViews>
  <sheetFormatPr defaultColWidth="9.00390625" defaultRowHeight="12.75"/>
  <cols>
    <col min="1" max="1" width="5.625" style="0" customWidth="1"/>
    <col min="2" max="2" width="25.00390625" style="0" customWidth="1"/>
    <col min="3" max="3" width="44.125" style="0" customWidth="1"/>
    <col min="4" max="4" width="15.875" style="0" customWidth="1"/>
    <col min="5" max="5" width="17.125" style="0" customWidth="1"/>
    <col min="6" max="6" width="9.125" style="0" hidden="1" customWidth="1"/>
    <col min="7" max="7" width="11.75390625" style="0" hidden="1" customWidth="1"/>
    <col min="8" max="8" width="10.625" style="0" hidden="1" customWidth="1"/>
    <col min="9" max="9" width="11.00390625" style="0" hidden="1" customWidth="1"/>
    <col min="10" max="10" width="0" style="0" hidden="1" customWidth="1"/>
  </cols>
  <sheetData>
    <row r="1" spans="1:5" ht="42.75" customHeight="1">
      <c r="A1" s="58" t="s">
        <v>103</v>
      </c>
      <c r="B1" s="59"/>
      <c r="C1" s="59"/>
      <c r="D1" s="59"/>
      <c r="E1" s="59"/>
    </row>
    <row r="2" spans="1:5" ht="13.5" customHeight="1" thickBot="1">
      <c r="A2" s="73"/>
      <c r="B2" s="73"/>
      <c r="C2" s="73"/>
      <c r="D2" s="73"/>
      <c r="E2" s="73"/>
    </row>
    <row r="3" spans="1:5" ht="39" thickBot="1">
      <c r="A3" s="54" t="s">
        <v>0</v>
      </c>
      <c r="B3" s="55" t="s">
        <v>1</v>
      </c>
      <c r="C3" s="55" t="s">
        <v>2</v>
      </c>
      <c r="D3" s="56" t="s">
        <v>102</v>
      </c>
      <c r="E3" s="57" t="s">
        <v>100</v>
      </c>
    </row>
    <row r="4" spans="1:5" ht="12.75">
      <c r="A4" s="69">
        <v>1</v>
      </c>
      <c r="B4" s="60" t="s">
        <v>80</v>
      </c>
      <c r="C4" s="26" t="s">
        <v>89</v>
      </c>
      <c r="D4" s="27">
        <v>444</v>
      </c>
      <c r="E4" s="28">
        <v>672.999</v>
      </c>
    </row>
    <row r="5" spans="1:12" ht="13.5" thickBot="1">
      <c r="A5" s="70"/>
      <c r="B5" s="61"/>
      <c r="C5" s="29" t="s">
        <v>88</v>
      </c>
      <c r="D5" s="30"/>
      <c r="E5" s="31">
        <v>178.7</v>
      </c>
      <c r="G5">
        <f>SUM(E4:E5)</f>
        <v>851.6990000000001</v>
      </c>
      <c r="H5" s="14">
        <f>G5*1.008</f>
        <v>858.512592</v>
      </c>
      <c r="I5" s="23">
        <f>SUM(D4:D5)</f>
        <v>444</v>
      </c>
      <c r="L5" s="23"/>
    </row>
    <row r="6" spans="1:10" ht="12.75">
      <c r="A6" s="62">
        <v>2</v>
      </c>
      <c r="B6" s="60" t="s">
        <v>7</v>
      </c>
      <c r="C6" s="26" t="s">
        <v>97</v>
      </c>
      <c r="D6" s="27">
        <v>1</v>
      </c>
      <c r="E6" s="28">
        <f>37.36+12.619</f>
        <v>49.979</v>
      </c>
      <c r="H6" s="14"/>
      <c r="J6">
        <f>795256.19+143999.74+9687.55+84000</f>
        <v>1032943.48</v>
      </c>
    </row>
    <row r="7" spans="1:8" ht="12.75">
      <c r="A7" s="64"/>
      <c r="B7" s="65"/>
      <c r="C7" s="32" t="s">
        <v>87</v>
      </c>
      <c r="D7" s="33">
        <v>155</v>
      </c>
      <c r="E7" s="34">
        <v>184.799</v>
      </c>
      <c r="G7">
        <f>E6+E7</f>
        <v>234.77800000000002</v>
      </c>
      <c r="H7" s="14"/>
    </row>
    <row r="8" spans="1:13" ht="13.5" thickBot="1">
      <c r="A8" s="63"/>
      <c r="B8" s="61"/>
      <c r="C8" s="29" t="s">
        <v>88</v>
      </c>
      <c r="D8" s="30"/>
      <c r="E8" s="31">
        <v>478.49</v>
      </c>
      <c r="G8">
        <f>SUM(E6:E8)</f>
        <v>713.268</v>
      </c>
      <c r="H8" s="14">
        <f>(37.36+E7+E8)*1.008+12.62</f>
        <v>718.874192</v>
      </c>
      <c r="L8" s="23"/>
      <c r="M8" s="23"/>
    </row>
    <row r="9" spans="1:12" ht="13.5" thickBot="1">
      <c r="A9" s="17">
        <v>3</v>
      </c>
      <c r="B9" s="18" t="s">
        <v>81</v>
      </c>
      <c r="C9" s="35" t="s">
        <v>88</v>
      </c>
      <c r="D9" s="36"/>
      <c r="E9" s="37">
        <v>431.586</v>
      </c>
      <c r="G9">
        <f>E9</f>
        <v>431.586</v>
      </c>
      <c r="H9" s="14">
        <f>G9*1.008</f>
        <v>435.03868800000004</v>
      </c>
      <c r="L9" s="23"/>
    </row>
    <row r="10" spans="1:8" ht="12.75">
      <c r="A10" s="62">
        <v>4</v>
      </c>
      <c r="B10" s="60" t="s">
        <v>9</v>
      </c>
      <c r="C10" s="26" t="s">
        <v>88</v>
      </c>
      <c r="D10" s="27"/>
      <c r="E10" s="28">
        <f>984.91+27.05+11.822+113.389</f>
        <v>1137.1709999999998</v>
      </c>
      <c r="H10" s="14"/>
    </row>
    <row r="11" spans="1:8" ht="12.75">
      <c r="A11" s="64"/>
      <c r="B11" s="72"/>
      <c r="C11" s="38" t="s">
        <v>87</v>
      </c>
      <c r="D11" s="39">
        <v>114.5</v>
      </c>
      <c r="E11" s="34">
        <v>83.865</v>
      </c>
      <c r="H11" s="14"/>
    </row>
    <row r="12" spans="1:13" ht="13.5" thickBot="1">
      <c r="A12" s="63"/>
      <c r="B12" s="61"/>
      <c r="C12" s="29" t="s">
        <v>97</v>
      </c>
      <c r="D12" s="30">
        <v>1</v>
      </c>
      <c r="E12" s="31">
        <v>37.51</v>
      </c>
      <c r="G12">
        <f>SUM(E10:E12)</f>
        <v>1258.5459999999998</v>
      </c>
      <c r="H12" s="14">
        <f>(E10+E11+37.51)*1.008+12.62</f>
        <v>1281.2343679999997</v>
      </c>
      <c r="I12" s="23">
        <f>SUM(D10:D12)</f>
        <v>115.5</v>
      </c>
      <c r="L12" s="23"/>
      <c r="M12" s="23"/>
    </row>
    <row r="13" spans="1:9" ht="12.75">
      <c r="A13" s="62">
        <v>5</v>
      </c>
      <c r="B13" s="60" t="s">
        <v>16</v>
      </c>
      <c r="C13" s="26" t="s">
        <v>90</v>
      </c>
      <c r="D13" s="27">
        <v>750</v>
      </c>
      <c r="E13" s="28">
        <f>33.178+341.809+3.891</f>
        <v>378.87800000000004</v>
      </c>
      <c r="H13" s="14"/>
      <c r="I13">
        <f>365000+33177.6</f>
        <v>398177.6</v>
      </c>
    </row>
    <row r="14" spans="1:12" ht="13.5" thickBot="1">
      <c r="A14" s="63"/>
      <c r="B14" s="61"/>
      <c r="C14" s="29" t="s">
        <v>88</v>
      </c>
      <c r="D14" s="30"/>
      <c r="E14" s="31">
        <v>1032.943</v>
      </c>
      <c r="G14">
        <f>SUM(E13:E14)</f>
        <v>1411.821</v>
      </c>
      <c r="H14" s="14">
        <f>(G14-33.18)*1.008+33.18</f>
        <v>1422.8501279999998</v>
      </c>
      <c r="L14" s="23"/>
    </row>
    <row r="15" spans="1:8" ht="12.75">
      <c r="A15" s="62">
        <v>6</v>
      </c>
      <c r="B15" s="60" t="s">
        <v>25</v>
      </c>
      <c r="C15" s="26" t="s">
        <v>87</v>
      </c>
      <c r="D15" s="27">
        <v>90</v>
      </c>
      <c r="E15" s="28">
        <v>91.142</v>
      </c>
      <c r="H15" s="14"/>
    </row>
    <row r="16" spans="1:8" ht="13.5" thickBot="1">
      <c r="A16" s="63"/>
      <c r="B16" s="61"/>
      <c r="C16" s="29" t="s">
        <v>88</v>
      </c>
      <c r="D16" s="30"/>
      <c r="E16" s="31">
        <v>590.91</v>
      </c>
      <c r="G16">
        <f>SUM(E15:E16)</f>
        <v>682.0519999999999</v>
      </c>
      <c r="H16" s="14">
        <f>G16*1.008</f>
        <v>687.5084159999999</v>
      </c>
    </row>
    <row r="17" spans="1:12" ht="13.5" thickBot="1">
      <c r="A17" s="17">
        <v>7</v>
      </c>
      <c r="B17" s="18" t="s">
        <v>82</v>
      </c>
      <c r="C17" s="35" t="s">
        <v>88</v>
      </c>
      <c r="D17" s="36"/>
      <c r="E17" s="37">
        <v>860.456</v>
      </c>
      <c r="G17">
        <f>E17</f>
        <v>860.456</v>
      </c>
      <c r="H17" s="14">
        <f>G17*1.008</f>
        <v>867.339648</v>
      </c>
      <c r="L17" s="23"/>
    </row>
    <row r="18" spans="1:8" ht="12.75">
      <c r="A18" s="69">
        <v>8</v>
      </c>
      <c r="B18" s="71" t="s">
        <v>83</v>
      </c>
      <c r="C18" s="40" t="s">
        <v>89</v>
      </c>
      <c r="D18" s="41">
        <v>168.4</v>
      </c>
      <c r="E18" s="28">
        <v>206.753</v>
      </c>
      <c r="H18" s="14"/>
    </row>
    <row r="19" spans="1:12" ht="13.5" thickBot="1">
      <c r="A19" s="70"/>
      <c r="B19" s="61"/>
      <c r="C19" s="29" t="s">
        <v>88</v>
      </c>
      <c r="D19" s="30"/>
      <c r="E19" s="31">
        <v>1441.496</v>
      </c>
      <c r="G19">
        <f>SUM(E18:E19)</f>
        <v>1648.249</v>
      </c>
      <c r="H19" s="14">
        <f>G19*1.008</f>
        <v>1661.434992</v>
      </c>
      <c r="L19" s="23"/>
    </row>
    <row r="20" spans="1:12" ht="13.5" thickBot="1">
      <c r="A20" s="17">
        <v>9</v>
      </c>
      <c r="B20" s="18" t="s">
        <v>84</v>
      </c>
      <c r="C20" s="35" t="s">
        <v>88</v>
      </c>
      <c r="D20" s="36"/>
      <c r="E20" s="37">
        <v>769.101</v>
      </c>
      <c r="G20">
        <f>E20</f>
        <v>769.101</v>
      </c>
      <c r="H20" s="14">
        <f>G20*1.008</f>
        <v>775.253808</v>
      </c>
      <c r="L20" s="23"/>
    </row>
    <row r="21" spans="1:8" ht="12.75">
      <c r="A21" s="62">
        <v>10</v>
      </c>
      <c r="B21" s="66" t="s">
        <v>85</v>
      </c>
      <c r="C21" s="26" t="s">
        <v>89</v>
      </c>
      <c r="D21" s="27">
        <v>200</v>
      </c>
      <c r="E21" s="28">
        <v>294.499</v>
      </c>
      <c r="H21" s="14"/>
    </row>
    <row r="22" spans="1:8" ht="12.75">
      <c r="A22" s="64"/>
      <c r="B22" s="67"/>
      <c r="C22" s="32" t="s">
        <v>87</v>
      </c>
      <c r="D22" s="33">
        <v>70</v>
      </c>
      <c r="E22" s="34">
        <v>90.972</v>
      </c>
      <c r="H22" s="14"/>
    </row>
    <row r="23" spans="1:8" ht="12.75">
      <c r="A23" s="64"/>
      <c r="B23" s="67"/>
      <c r="C23" s="42" t="s">
        <v>93</v>
      </c>
      <c r="D23" s="43">
        <v>710</v>
      </c>
      <c r="E23" s="44">
        <v>603.907</v>
      </c>
      <c r="H23" s="14">
        <f>E23*1.008</f>
        <v>608.7382560000001</v>
      </c>
    </row>
    <row r="24" spans="1:12" ht="13.5" thickBot="1">
      <c r="A24" s="63"/>
      <c r="B24" s="68"/>
      <c r="C24" s="29" t="s">
        <v>88</v>
      </c>
      <c r="D24" s="45"/>
      <c r="E24" s="31">
        <v>124.15</v>
      </c>
      <c r="G24">
        <f>SUM(E21:E24)</f>
        <v>1113.528</v>
      </c>
      <c r="H24" s="14">
        <f>G24*1.008</f>
        <v>1122.436224</v>
      </c>
      <c r="L24" s="22"/>
    </row>
    <row r="25" spans="1:8" ht="12.75">
      <c r="A25" s="62">
        <v>11</v>
      </c>
      <c r="B25" s="60" t="s">
        <v>86</v>
      </c>
      <c r="C25" s="26" t="s">
        <v>87</v>
      </c>
      <c r="D25" s="46">
        <v>102</v>
      </c>
      <c r="E25" s="28">
        <v>84.46</v>
      </c>
      <c r="H25" s="14"/>
    </row>
    <row r="26" spans="1:8" ht="12.75">
      <c r="A26" s="64"/>
      <c r="B26" s="65"/>
      <c r="C26" s="42" t="s">
        <v>93</v>
      </c>
      <c r="D26" s="47">
        <v>796</v>
      </c>
      <c r="E26" s="48">
        <v>648.548</v>
      </c>
      <c r="H26" s="14"/>
    </row>
    <row r="27" spans="1:12" ht="13.5" thickBot="1">
      <c r="A27" s="63"/>
      <c r="B27" s="61"/>
      <c r="C27" s="29" t="s">
        <v>88</v>
      </c>
      <c r="D27" s="30"/>
      <c r="E27" s="31">
        <v>124.10300000000001</v>
      </c>
      <c r="G27">
        <f>SUM(E25:E27)</f>
        <v>857.1110000000001</v>
      </c>
      <c r="H27" s="14">
        <f>G27*1.008</f>
        <v>863.9678880000001</v>
      </c>
      <c r="L27" s="23"/>
    </row>
    <row r="28" spans="1:8" ht="12.75">
      <c r="A28" s="62">
        <v>12</v>
      </c>
      <c r="B28" s="60" t="s">
        <v>13</v>
      </c>
      <c r="C28" s="26" t="s">
        <v>88</v>
      </c>
      <c r="D28" s="27"/>
      <c r="E28" s="28">
        <v>127.051</v>
      </c>
      <c r="H28" s="14"/>
    </row>
    <row r="29" spans="1:8" ht="12.75">
      <c r="A29" s="64"/>
      <c r="B29" s="65"/>
      <c r="C29" s="32" t="s">
        <v>87</v>
      </c>
      <c r="D29" s="49">
        <v>87</v>
      </c>
      <c r="E29" s="34">
        <f>45+63</f>
        <v>108</v>
      </c>
      <c r="H29" s="14"/>
    </row>
    <row r="30" spans="1:12" ht="13.5" thickBot="1">
      <c r="A30" s="63"/>
      <c r="B30" s="61"/>
      <c r="C30" s="29" t="s">
        <v>90</v>
      </c>
      <c r="D30" s="30">
        <v>361</v>
      </c>
      <c r="E30" s="31">
        <f>128.5+28.719</f>
        <v>157.219</v>
      </c>
      <c r="G30">
        <f>SUM(E28:E30)</f>
        <v>392.27</v>
      </c>
      <c r="H30" s="14">
        <f>(E28+E29+E30-28.719)*1.008+28.719</f>
        <v>395.178408</v>
      </c>
      <c r="L30" s="23"/>
    </row>
    <row r="31" spans="1:8" ht="12.75">
      <c r="A31" s="62">
        <v>13</v>
      </c>
      <c r="B31" s="60" t="s">
        <v>15</v>
      </c>
      <c r="C31" s="26" t="s">
        <v>87</v>
      </c>
      <c r="D31" s="27">
        <v>70</v>
      </c>
      <c r="E31" s="28">
        <v>81.572</v>
      </c>
      <c r="H31" s="14"/>
    </row>
    <row r="32" spans="1:8" ht="12.75">
      <c r="A32" s="64"/>
      <c r="B32" s="65"/>
      <c r="C32" s="32" t="s">
        <v>88</v>
      </c>
      <c r="D32" s="33"/>
      <c r="E32" s="34">
        <v>112.593</v>
      </c>
      <c r="H32" s="14"/>
    </row>
    <row r="33" spans="1:13" ht="13.5" thickBot="1">
      <c r="A33" s="63"/>
      <c r="B33" s="61"/>
      <c r="C33" s="29" t="s">
        <v>90</v>
      </c>
      <c r="D33" s="30">
        <v>361</v>
      </c>
      <c r="E33" s="31">
        <f>128.5+28.564</f>
        <v>157.064</v>
      </c>
      <c r="G33">
        <f>SUM(E31:E33)</f>
        <v>351.22900000000004</v>
      </c>
      <c r="H33" s="14">
        <f>(G33-28.564)*1.008+28.564</f>
        <v>353.81032000000005</v>
      </c>
      <c r="L33" s="23"/>
      <c r="M33" s="23"/>
    </row>
    <row r="34" spans="1:8" ht="12.75">
      <c r="A34" s="62">
        <v>14</v>
      </c>
      <c r="B34" s="60" t="s">
        <v>91</v>
      </c>
      <c r="C34" s="26" t="s">
        <v>88</v>
      </c>
      <c r="D34" s="27"/>
      <c r="E34" s="28">
        <v>1111.806</v>
      </c>
      <c r="H34" s="14"/>
    </row>
    <row r="35" spans="1:8" ht="12.75">
      <c r="A35" s="64"/>
      <c r="B35" s="65"/>
      <c r="C35" s="32" t="s">
        <v>97</v>
      </c>
      <c r="D35" s="33">
        <v>1</v>
      </c>
      <c r="E35" s="34">
        <f>37.359+12.619</f>
        <v>49.978</v>
      </c>
      <c r="H35" s="14"/>
    </row>
    <row r="36" spans="1:12" ht="13.5" thickBot="1">
      <c r="A36" s="63"/>
      <c r="B36" s="61"/>
      <c r="C36" s="29" t="s">
        <v>87</v>
      </c>
      <c r="D36" s="30">
        <v>61</v>
      </c>
      <c r="E36" s="31">
        <v>64.54</v>
      </c>
      <c r="G36">
        <f>SUM(E34:E36)</f>
        <v>1226.324</v>
      </c>
      <c r="H36" s="14">
        <f>(E34+E36+37.36)*1.008+12.62</f>
        <v>1236.0356479999998</v>
      </c>
      <c r="L36" s="23"/>
    </row>
    <row r="37" spans="1:8" ht="12.75">
      <c r="A37" s="62">
        <v>15</v>
      </c>
      <c r="B37" s="60" t="s">
        <v>11</v>
      </c>
      <c r="C37" s="26" t="s">
        <v>89</v>
      </c>
      <c r="D37" s="27">
        <v>403.9</v>
      </c>
      <c r="E37" s="28">
        <v>425.135</v>
      </c>
      <c r="H37" s="14"/>
    </row>
    <row r="38" spans="1:8" ht="12.75">
      <c r="A38" s="64"/>
      <c r="B38" s="65"/>
      <c r="C38" s="32" t="s">
        <v>87</v>
      </c>
      <c r="D38" s="33">
        <v>108</v>
      </c>
      <c r="E38" s="34">
        <v>79.45988</v>
      </c>
      <c r="G38" s="19"/>
      <c r="H38" s="14"/>
    </row>
    <row r="39" spans="1:9" ht="12.75">
      <c r="A39" s="64"/>
      <c r="B39" s="65"/>
      <c r="C39" s="42" t="s">
        <v>93</v>
      </c>
      <c r="D39" s="50">
        <v>830</v>
      </c>
      <c r="E39" s="48">
        <v>707.813</v>
      </c>
      <c r="H39" s="14">
        <f>E37+E40</f>
        <v>729.0908099999999</v>
      </c>
      <c r="I39">
        <f>H39*1.008</f>
        <v>734.9235364799999</v>
      </c>
    </row>
    <row r="40" spans="1:13" ht="13.5" thickBot="1">
      <c r="A40" s="63"/>
      <c r="B40" s="61"/>
      <c r="C40" s="29" t="s">
        <v>90</v>
      </c>
      <c r="D40" s="30">
        <v>884</v>
      </c>
      <c r="E40" s="31">
        <f>41.241+258.82343+3.89138</f>
        <v>303.95581</v>
      </c>
      <c r="G40">
        <f>SUM(E37:E40)</f>
        <v>1516.36369</v>
      </c>
      <c r="H40" s="14">
        <f>(E37+E39)*1.008+41.241</f>
        <v>1183.2525839999998</v>
      </c>
      <c r="L40" s="23"/>
      <c r="M40" s="23"/>
    </row>
    <row r="41" spans="1:8" ht="12.75">
      <c r="A41" s="62">
        <v>16</v>
      </c>
      <c r="B41" s="60" t="s">
        <v>12</v>
      </c>
      <c r="C41" s="26" t="s">
        <v>89</v>
      </c>
      <c r="D41" s="27">
        <v>227</v>
      </c>
      <c r="E41" s="28">
        <v>212.17</v>
      </c>
      <c r="H41" s="14"/>
    </row>
    <row r="42" spans="1:13" ht="13.5" thickBot="1">
      <c r="A42" s="63"/>
      <c r="B42" s="61"/>
      <c r="C42" s="29" t="s">
        <v>90</v>
      </c>
      <c r="D42" s="30">
        <v>240</v>
      </c>
      <c r="E42" s="31">
        <f>144.5+28.267</f>
        <v>172.767</v>
      </c>
      <c r="G42">
        <f>SUM(E41:E42)</f>
        <v>384.937</v>
      </c>
      <c r="H42" s="14">
        <f>(G42-28.267)*1.008+28.267</f>
        <v>387.79036</v>
      </c>
      <c r="L42" s="23"/>
      <c r="M42" s="23"/>
    </row>
    <row r="43" spans="1:8" ht="12.75">
      <c r="A43" s="62">
        <v>17</v>
      </c>
      <c r="B43" s="60" t="s">
        <v>23</v>
      </c>
      <c r="C43" s="26" t="s">
        <v>89</v>
      </c>
      <c r="D43" s="27">
        <v>112.5</v>
      </c>
      <c r="E43" s="28">
        <v>133.398</v>
      </c>
      <c r="H43" s="14"/>
    </row>
    <row r="44" spans="1:12" ht="13.5" thickBot="1">
      <c r="A44" s="63"/>
      <c r="B44" s="61"/>
      <c r="C44" s="29" t="s">
        <v>88</v>
      </c>
      <c r="D44" s="30"/>
      <c r="E44" s="31">
        <f>249.699+56</f>
        <v>305.699</v>
      </c>
      <c r="G44">
        <f>SUM(E43:E44)</f>
        <v>439.097</v>
      </c>
      <c r="H44" s="14">
        <f>G44*1.008</f>
        <v>442.609776</v>
      </c>
      <c r="L44" s="23"/>
    </row>
    <row r="45" spans="1:12" ht="13.5" thickBot="1">
      <c r="A45" s="17">
        <v>18</v>
      </c>
      <c r="B45" s="18" t="s">
        <v>68</v>
      </c>
      <c r="C45" s="35" t="s">
        <v>89</v>
      </c>
      <c r="D45" s="36">
        <v>352</v>
      </c>
      <c r="E45" s="37">
        <v>253.51</v>
      </c>
      <c r="G45">
        <f>E45</f>
        <v>253.51</v>
      </c>
      <c r="H45" s="14">
        <f>G45*1.008</f>
        <v>255.53807999999998</v>
      </c>
      <c r="L45" s="23"/>
    </row>
    <row r="46" spans="1:8" ht="12.75">
      <c r="A46" s="62">
        <v>19</v>
      </c>
      <c r="B46" s="60" t="s">
        <v>92</v>
      </c>
      <c r="C46" s="26" t="s">
        <v>89</v>
      </c>
      <c r="D46" s="27">
        <v>340.2</v>
      </c>
      <c r="E46" s="28">
        <v>372.064</v>
      </c>
      <c r="H46" s="14"/>
    </row>
    <row r="47" spans="1:12" ht="13.5" thickBot="1">
      <c r="A47" s="63"/>
      <c r="B47" s="61"/>
      <c r="C47" s="29" t="s">
        <v>88</v>
      </c>
      <c r="D47" s="30"/>
      <c r="E47" s="31">
        <v>334.942</v>
      </c>
      <c r="G47">
        <f>SUM(E46:E47)</f>
        <v>707.0060000000001</v>
      </c>
      <c r="H47" s="14">
        <f>G47*1.008</f>
        <v>712.6620480000001</v>
      </c>
      <c r="L47" s="23"/>
    </row>
    <row r="48" spans="1:8" ht="12.75">
      <c r="A48" s="62">
        <v>20</v>
      </c>
      <c r="B48" s="60" t="s">
        <v>94</v>
      </c>
      <c r="C48" s="26" t="s">
        <v>93</v>
      </c>
      <c r="D48" s="27">
        <v>580</v>
      </c>
      <c r="E48" s="28">
        <v>537.437</v>
      </c>
      <c r="H48" s="14"/>
    </row>
    <row r="49" spans="1:12" ht="13.5" thickBot="1">
      <c r="A49" s="63"/>
      <c r="B49" s="61"/>
      <c r="C49" s="29" t="s">
        <v>88</v>
      </c>
      <c r="D49" s="30"/>
      <c r="E49" s="31">
        <v>463.141</v>
      </c>
      <c r="G49">
        <f>SUM(E48:E49)</f>
        <v>1000.578</v>
      </c>
      <c r="H49" s="14">
        <f>G49*1.008</f>
        <v>1008.582624</v>
      </c>
      <c r="L49" s="23"/>
    </row>
    <row r="50" spans="1:8" ht="13.5" thickBot="1">
      <c r="A50" s="16">
        <v>21</v>
      </c>
      <c r="B50" s="20" t="s">
        <v>99</v>
      </c>
      <c r="C50" s="26" t="s">
        <v>95</v>
      </c>
      <c r="D50" s="50">
        <v>1</v>
      </c>
      <c r="E50" s="48">
        <v>1307.88741</v>
      </c>
      <c r="H50" s="14"/>
    </row>
    <row r="51" spans="1:14" ht="12.75">
      <c r="A51" s="62">
        <v>22</v>
      </c>
      <c r="B51" s="20" t="s">
        <v>96</v>
      </c>
      <c r="C51" s="26" t="s">
        <v>95</v>
      </c>
      <c r="D51" s="27">
        <v>10</v>
      </c>
      <c r="E51" s="28">
        <f>999.67856*9+930</f>
        <v>9927.107039999999</v>
      </c>
      <c r="F51" s="24"/>
      <c r="G51" s="24"/>
      <c r="H51" s="25"/>
      <c r="I51" s="24"/>
      <c r="J51" s="24"/>
      <c r="K51" s="24"/>
      <c r="N51" s="23"/>
    </row>
    <row r="52" spans="1:12" ht="13.5" thickBot="1">
      <c r="A52" s="63"/>
      <c r="B52" s="21"/>
      <c r="C52" s="29" t="s">
        <v>90</v>
      </c>
      <c r="D52" s="30">
        <v>9320</v>
      </c>
      <c r="E52" s="31">
        <f>99.999+2121.61458+7.78252</f>
        <v>2229.3961</v>
      </c>
      <c r="G52">
        <f>SUM(E51:E52)</f>
        <v>12156.503139999999</v>
      </c>
      <c r="H52" s="14">
        <f>G52</f>
        <v>12156.503139999999</v>
      </c>
      <c r="L52" s="23"/>
    </row>
    <row r="53" spans="1:14" ht="13.5" thickBot="1">
      <c r="A53" s="62">
        <v>23</v>
      </c>
      <c r="B53" s="60" t="s">
        <v>17</v>
      </c>
      <c r="C53" s="26" t="s">
        <v>90</v>
      </c>
      <c r="D53" s="27">
        <v>6820</v>
      </c>
      <c r="E53" s="28">
        <f>97.161+3.891+1815.32</f>
        <v>1916.3719999999998</v>
      </c>
      <c r="H53" s="14">
        <f>G53*1.008</f>
        <v>0</v>
      </c>
      <c r="N53" s="23"/>
    </row>
    <row r="54" spans="1:14" ht="12.75">
      <c r="A54" s="64"/>
      <c r="B54" s="65"/>
      <c r="C54" s="26" t="s">
        <v>95</v>
      </c>
      <c r="D54" s="47"/>
      <c r="E54" s="48" t="s">
        <v>101</v>
      </c>
      <c r="H54" s="14"/>
      <c r="N54" s="23"/>
    </row>
    <row r="55" spans="1:8" ht="13.5" thickBot="1">
      <c r="A55" s="63"/>
      <c r="B55" s="61"/>
      <c r="C55" s="29" t="s">
        <v>98</v>
      </c>
      <c r="D55" s="30">
        <v>1</v>
      </c>
      <c r="E55" s="31">
        <f>60.159+4767.34919+169.28168</f>
        <v>4996.78987</v>
      </c>
      <c r="G55">
        <f>SUM(E53:E55)</f>
        <v>6913.16187</v>
      </c>
      <c r="H55" s="14">
        <f>E53-97.161*1.008+E55</f>
        <v>6815.223582</v>
      </c>
    </row>
    <row r="56" spans="1:5" ht="12.75">
      <c r="A56" s="15"/>
      <c r="B56" s="15"/>
      <c r="C56" s="51"/>
      <c r="D56" s="52"/>
      <c r="E56" s="52"/>
    </row>
    <row r="57" spans="1:5" ht="12.75">
      <c r="A57" s="7"/>
      <c r="B57" s="7"/>
      <c r="C57" s="32"/>
      <c r="D57" s="53"/>
      <c r="E57" s="53"/>
    </row>
    <row r="58" spans="1:5" ht="12.75">
      <c r="A58" s="7"/>
      <c r="B58" s="7" t="s">
        <v>20</v>
      </c>
      <c r="C58" s="32"/>
      <c r="D58" s="53"/>
      <c r="E58" s="53">
        <f>SUM(E4:E57)</f>
        <v>37246.28410999999</v>
      </c>
    </row>
    <row r="61" spans="2:5" ht="12.75">
      <c r="B61" s="73"/>
      <c r="C61" s="73"/>
      <c r="D61" s="73"/>
      <c r="E61" s="73"/>
    </row>
    <row r="66" ht="12.75">
      <c r="G66" s="14">
        <f aca="true" t="shared" si="0" ref="G66:G71">E66*1.008</f>
        <v>0</v>
      </c>
    </row>
    <row r="67" ht="12.75">
      <c r="G67" s="14">
        <f t="shared" si="0"/>
        <v>0</v>
      </c>
    </row>
    <row r="68" ht="12.75">
      <c r="G68" s="14">
        <f t="shared" si="0"/>
        <v>0</v>
      </c>
    </row>
    <row r="69" ht="12.75">
      <c r="G69" s="14">
        <f t="shared" si="0"/>
        <v>0</v>
      </c>
    </row>
    <row r="70" ht="12.75">
      <c r="G70" s="14">
        <f t="shared" si="0"/>
        <v>0</v>
      </c>
    </row>
    <row r="71" ht="12.75">
      <c r="G71" s="14">
        <f t="shared" si="0"/>
        <v>0</v>
      </c>
    </row>
    <row r="72" ht="12.75">
      <c r="G72" s="14">
        <v>4999.464</v>
      </c>
    </row>
    <row r="73" ht="12.75">
      <c r="G73" s="14">
        <f>E73*1.008</f>
        <v>0</v>
      </c>
    </row>
    <row r="74" ht="12.75">
      <c r="G74" s="14"/>
    </row>
    <row r="75" ht="12.75">
      <c r="G75" s="14">
        <f>SUM(G66:G74)</f>
        <v>4999.464</v>
      </c>
    </row>
  </sheetData>
  <mergeCells count="38">
    <mergeCell ref="B61:E61"/>
    <mergeCell ref="B37:B40"/>
    <mergeCell ref="A37:A40"/>
    <mergeCell ref="A2:E2"/>
    <mergeCell ref="A4:A5"/>
    <mergeCell ref="B4:B5"/>
    <mergeCell ref="A10:A12"/>
    <mergeCell ref="B6:B8"/>
    <mergeCell ref="A6:A8"/>
    <mergeCell ref="B10:B12"/>
    <mergeCell ref="B13:B14"/>
    <mergeCell ref="A13:A14"/>
    <mergeCell ref="A15:A16"/>
    <mergeCell ref="B15:B16"/>
    <mergeCell ref="A18:A19"/>
    <mergeCell ref="B18:B19"/>
    <mergeCell ref="B31:B33"/>
    <mergeCell ref="A31:A33"/>
    <mergeCell ref="A21:A24"/>
    <mergeCell ref="B21:B24"/>
    <mergeCell ref="A25:A27"/>
    <mergeCell ref="B25:B27"/>
    <mergeCell ref="A53:A55"/>
    <mergeCell ref="B53:B55"/>
    <mergeCell ref="B46:B47"/>
    <mergeCell ref="A46:A47"/>
    <mergeCell ref="B48:B49"/>
    <mergeCell ref="A48:A49"/>
    <mergeCell ref="A1:E1"/>
    <mergeCell ref="B43:B44"/>
    <mergeCell ref="A43:A44"/>
    <mergeCell ref="A51:A52"/>
    <mergeCell ref="B34:B36"/>
    <mergeCell ref="A34:A36"/>
    <mergeCell ref="A41:A42"/>
    <mergeCell ref="B41:B42"/>
    <mergeCell ref="A28:A30"/>
    <mergeCell ref="B28:B30"/>
  </mergeCells>
  <printOptions/>
  <pageMargins left="0.75" right="0.24" top="0.23" bottom="0.34" header="0.24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70"/>
  <sheetViews>
    <sheetView workbookViewId="0" topLeftCell="A34">
      <selection activeCell="G27" sqref="G27"/>
    </sheetView>
  </sheetViews>
  <sheetFormatPr defaultColWidth="9.00390625" defaultRowHeight="12.75"/>
  <cols>
    <col min="1" max="1" width="6.00390625" style="0" customWidth="1"/>
    <col min="2" max="2" width="30.75390625" style="0" customWidth="1"/>
    <col min="3" max="3" width="37.875" style="0" customWidth="1"/>
    <col min="4" max="4" width="14.00390625" style="0" customWidth="1"/>
  </cols>
  <sheetData>
    <row r="3" spans="1:4" ht="12.75">
      <c r="A3" s="73" t="s">
        <v>5</v>
      </c>
      <c r="B3" s="73"/>
      <c r="C3" s="73"/>
      <c r="D3" s="73"/>
    </row>
    <row r="4" spans="1:4" ht="12.75">
      <c r="A4" s="73" t="s">
        <v>6</v>
      </c>
      <c r="B4" s="73"/>
      <c r="C4" s="73"/>
      <c r="D4" s="73"/>
    </row>
    <row r="5" spans="1:4" ht="13.5" thickBot="1">
      <c r="A5" s="74" t="s">
        <v>79</v>
      </c>
      <c r="B5" s="74"/>
      <c r="C5" s="74"/>
      <c r="D5" s="74"/>
    </row>
    <row r="6" spans="1:4" ht="12.75">
      <c r="A6" s="1"/>
      <c r="B6" s="3"/>
      <c r="C6" s="3"/>
      <c r="D6" s="5"/>
    </row>
    <row r="7" spans="1:4" ht="38.25">
      <c r="A7" s="2" t="s">
        <v>0</v>
      </c>
      <c r="B7" s="6" t="s">
        <v>1</v>
      </c>
      <c r="C7" s="6" t="s">
        <v>2</v>
      </c>
      <c r="D7" s="13" t="s">
        <v>3</v>
      </c>
    </row>
    <row r="8" spans="1:4" ht="12.75">
      <c r="A8" s="2"/>
      <c r="B8" s="4"/>
      <c r="C8" s="4"/>
      <c r="D8" s="13" t="s">
        <v>4</v>
      </c>
    </row>
    <row r="9" spans="1:4" ht="12.75">
      <c r="A9" s="7">
        <v>1</v>
      </c>
      <c r="B9" s="7" t="s">
        <v>7</v>
      </c>
      <c r="C9" s="7" t="s">
        <v>8</v>
      </c>
      <c r="D9" s="8">
        <v>12.619</v>
      </c>
    </row>
    <row r="10" spans="1:4" ht="12.75">
      <c r="A10" s="7">
        <v>2</v>
      </c>
      <c r="B10" s="7" t="s">
        <v>9</v>
      </c>
      <c r="C10" s="7" t="s">
        <v>8</v>
      </c>
      <c r="D10" s="8">
        <v>12.619</v>
      </c>
    </row>
    <row r="11" spans="1:4" ht="12.75">
      <c r="A11" s="7">
        <v>3</v>
      </c>
      <c r="B11" s="7" t="s">
        <v>10</v>
      </c>
      <c r="C11" s="7" t="s">
        <v>8</v>
      </c>
      <c r="D11" s="8">
        <v>12.619</v>
      </c>
    </row>
    <row r="12" spans="1:4" ht="12.75">
      <c r="A12" s="7">
        <v>4</v>
      </c>
      <c r="B12" s="7" t="s">
        <v>13</v>
      </c>
      <c r="C12" s="7" t="s">
        <v>14</v>
      </c>
      <c r="D12" s="8">
        <v>28.719</v>
      </c>
    </row>
    <row r="13" spans="1:4" ht="12.75">
      <c r="A13" s="7">
        <v>5</v>
      </c>
      <c r="B13" s="7" t="s">
        <v>15</v>
      </c>
      <c r="C13" s="7" t="s">
        <v>14</v>
      </c>
      <c r="D13" s="8">
        <v>28.564</v>
      </c>
    </row>
    <row r="14" spans="1:4" ht="12.75">
      <c r="A14" s="7">
        <v>6</v>
      </c>
      <c r="B14" s="7" t="s">
        <v>11</v>
      </c>
      <c r="C14" s="7" t="s">
        <v>14</v>
      </c>
      <c r="D14" s="8">
        <v>41.241</v>
      </c>
    </row>
    <row r="15" spans="1:4" ht="12.75">
      <c r="A15" s="7">
        <v>7</v>
      </c>
      <c r="B15" s="7" t="s">
        <v>12</v>
      </c>
      <c r="C15" s="7" t="s">
        <v>14</v>
      </c>
      <c r="D15" s="8">
        <v>28.267</v>
      </c>
    </row>
    <row r="16" spans="1:4" ht="12.75">
      <c r="A16" s="7">
        <v>8</v>
      </c>
      <c r="B16" s="7" t="s">
        <v>16</v>
      </c>
      <c r="C16" s="7" t="s">
        <v>14</v>
      </c>
      <c r="D16" s="8">
        <v>33.178</v>
      </c>
    </row>
    <row r="17" spans="1:4" ht="12.75">
      <c r="A17" s="7">
        <v>9</v>
      </c>
      <c r="B17" s="7" t="s">
        <v>17</v>
      </c>
      <c r="C17" s="7" t="s">
        <v>14</v>
      </c>
      <c r="D17" s="8">
        <v>97.161</v>
      </c>
    </row>
    <row r="18" spans="1:4" ht="12.75">
      <c r="A18" s="7">
        <v>10</v>
      </c>
      <c r="B18" s="7" t="s">
        <v>18</v>
      </c>
      <c r="C18" s="7" t="s">
        <v>14</v>
      </c>
      <c r="D18" s="9">
        <v>99.999</v>
      </c>
    </row>
    <row r="19" spans="1:4" ht="12.75">
      <c r="A19" s="7">
        <v>11</v>
      </c>
      <c r="B19" s="7" t="s">
        <v>17</v>
      </c>
      <c r="C19" s="7" t="s">
        <v>19</v>
      </c>
      <c r="D19" s="8">
        <v>60.159</v>
      </c>
    </row>
    <row r="20" spans="1:4" ht="12.75">
      <c r="A20" s="7">
        <v>12</v>
      </c>
      <c r="B20" s="7" t="s">
        <v>9</v>
      </c>
      <c r="C20" s="7" t="s">
        <v>21</v>
      </c>
      <c r="D20" s="8">
        <v>83.865</v>
      </c>
    </row>
    <row r="21" spans="1:4" ht="12.75">
      <c r="A21" s="7">
        <v>13</v>
      </c>
      <c r="B21" s="7" t="s">
        <v>9</v>
      </c>
      <c r="C21" s="7" t="s">
        <v>22</v>
      </c>
      <c r="D21" s="8">
        <v>37.506</v>
      </c>
    </row>
    <row r="22" spans="1:4" ht="12.75">
      <c r="A22" s="7">
        <v>14</v>
      </c>
      <c r="B22" s="7" t="s">
        <v>23</v>
      </c>
      <c r="C22" s="7" t="s">
        <v>24</v>
      </c>
      <c r="D22" s="8">
        <v>133.398</v>
      </c>
    </row>
    <row r="23" spans="1:4" ht="12.75">
      <c r="A23" s="7">
        <v>15</v>
      </c>
      <c r="B23" s="7" t="s">
        <v>25</v>
      </c>
      <c r="C23" s="7" t="s">
        <v>26</v>
      </c>
      <c r="D23" s="8">
        <v>91.142</v>
      </c>
    </row>
    <row r="24" spans="1:4" ht="12.75">
      <c r="A24" s="7">
        <v>16</v>
      </c>
      <c r="B24" s="7" t="s">
        <v>27</v>
      </c>
      <c r="C24" s="7" t="s">
        <v>28</v>
      </c>
      <c r="D24" s="8">
        <v>206.753</v>
      </c>
    </row>
    <row r="25" spans="1:4" ht="12.75">
      <c r="A25" s="7">
        <v>17</v>
      </c>
      <c r="B25" s="7" t="s">
        <v>29</v>
      </c>
      <c r="C25" s="7" t="s">
        <v>30</v>
      </c>
      <c r="D25" s="8">
        <v>537.437</v>
      </c>
    </row>
    <row r="26" spans="1:4" ht="12.75">
      <c r="A26" s="7">
        <v>18</v>
      </c>
      <c r="B26" s="7" t="s">
        <v>31</v>
      </c>
      <c r="C26" s="7" t="s">
        <v>32</v>
      </c>
      <c r="D26" s="8">
        <v>672.999</v>
      </c>
    </row>
    <row r="27" spans="1:4" ht="12.75">
      <c r="A27" s="7">
        <v>19</v>
      </c>
      <c r="B27" s="7" t="s">
        <v>33</v>
      </c>
      <c r="C27" s="7" t="s">
        <v>34</v>
      </c>
      <c r="D27" s="8">
        <v>81.572</v>
      </c>
    </row>
    <row r="28" spans="1:4" ht="12.75">
      <c r="A28" s="7">
        <v>20</v>
      </c>
      <c r="B28" s="7" t="s">
        <v>33</v>
      </c>
      <c r="C28" s="7" t="s">
        <v>35</v>
      </c>
      <c r="D28" s="8">
        <v>112.593</v>
      </c>
    </row>
    <row r="29" spans="1:4" ht="12.75">
      <c r="A29" s="7">
        <v>21</v>
      </c>
      <c r="B29" s="7" t="s">
        <v>36</v>
      </c>
      <c r="C29" s="7" t="s">
        <v>37</v>
      </c>
      <c r="D29" s="8">
        <v>127.051</v>
      </c>
    </row>
    <row r="30" spans="1:4" ht="12.75">
      <c r="A30" s="7">
        <v>22</v>
      </c>
      <c r="B30" s="7" t="s">
        <v>36</v>
      </c>
      <c r="C30" s="7" t="s">
        <v>38</v>
      </c>
      <c r="D30" s="8">
        <v>45</v>
      </c>
    </row>
    <row r="31" spans="1:4" ht="12.75">
      <c r="A31" s="7">
        <v>23</v>
      </c>
      <c r="B31" s="7" t="s">
        <v>36</v>
      </c>
      <c r="C31" s="7" t="s">
        <v>39</v>
      </c>
      <c r="D31" s="8">
        <v>63</v>
      </c>
    </row>
    <row r="32" spans="1:4" ht="12.75">
      <c r="A32" s="7">
        <v>24</v>
      </c>
      <c r="B32" s="7" t="s">
        <v>40</v>
      </c>
      <c r="C32" s="7" t="s">
        <v>41</v>
      </c>
      <c r="D32" s="8">
        <v>334.942</v>
      </c>
    </row>
    <row r="33" spans="1:4" ht="12.75">
      <c r="A33" s="7">
        <v>25</v>
      </c>
      <c r="B33" s="7" t="s">
        <v>42</v>
      </c>
      <c r="C33" s="7" t="s">
        <v>43</v>
      </c>
      <c r="D33" s="8">
        <v>294.499</v>
      </c>
    </row>
    <row r="34" spans="1:4" ht="12.75">
      <c r="A34" s="7">
        <v>26</v>
      </c>
      <c r="B34" s="7" t="s">
        <v>44</v>
      </c>
      <c r="C34" s="7" t="s">
        <v>45</v>
      </c>
      <c r="D34" s="8">
        <v>11.822</v>
      </c>
    </row>
    <row r="35" spans="1:4" ht="12.75">
      <c r="A35" s="7">
        <v>27</v>
      </c>
      <c r="B35" s="7" t="s">
        <v>44</v>
      </c>
      <c r="C35" s="7" t="s">
        <v>46</v>
      </c>
      <c r="D35" s="8">
        <v>27.05</v>
      </c>
    </row>
    <row r="36" spans="1:4" ht="12.75">
      <c r="A36" s="7">
        <v>28</v>
      </c>
      <c r="B36" s="7" t="s">
        <v>47</v>
      </c>
      <c r="C36" s="7" t="s">
        <v>48</v>
      </c>
      <c r="D36" s="8">
        <v>249.699</v>
      </c>
    </row>
    <row r="37" spans="1:4" ht="12.75">
      <c r="A37" s="7">
        <v>29</v>
      </c>
      <c r="B37" s="7" t="s">
        <v>49</v>
      </c>
      <c r="C37" s="7" t="s">
        <v>50</v>
      </c>
      <c r="D37" s="8">
        <v>212.17</v>
      </c>
    </row>
    <row r="38" spans="1:4" ht="12.75">
      <c r="A38" s="7">
        <v>30</v>
      </c>
      <c r="B38" s="7" t="s">
        <v>51</v>
      </c>
      <c r="C38" s="7" t="s">
        <v>52</v>
      </c>
      <c r="D38" s="8">
        <v>999.893</v>
      </c>
    </row>
    <row r="39" spans="1:4" ht="12.75">
      <c r="A39" s="7">
        <v>31</v>
      </c>
      <c r="B39" s="7" t="s">
        <v>53</v>
      </c>
      <c r="C39" s="7" t="s">
        <v>54</v>
      </c>
      <c r="D39" s="8">
        <v>999.893</v>
      </c>
    </row>
    <row r="40" spans="1:4" ht="12.75">
      <c r="A40" s="7">
        <v>32</v>
      </c>
      <c r="B40" s="7" t="s">
        <v>55</v>
      </c>
      <c r="C40" s="7" t="s">
        <v>56</v>
      </c>
      <c r="D40" s="8">
        <v>56</v>
      </c>
    </row>
    <row r="41" spans="1:4" ht="12.75">
      <c r="A41" s="7">
        <v>33</v>
      </c>
      <c r="B41" s="7" t="s">
        <v>57</v>
      </c>
      <c r="C41" s="7" t="s">
        <v>48</v>
      </c>
      <c r="D41" s="8">
        <v>1032.943</v>
      </c>
    </row>
    <row r="42" spans="1:4" ht="12.75">
      <c r="A42" s="7">
        <v>34</v>
      </c>
      <c r="B42" s="7" t="s">
        <v>58</v>
      </c>
      <c r="C42" s="7" t="s">
        <v>48</v>
      </c>
      <c r="D42" s="8">
        <v>590.91</v>
      </c>
    </row>
    <row r="43" spans="1:4" ht="12.75">
      <c r="A43" s="7">
        <v>35</v>
      </c>
      <c r="B43" s="7" t="s">
        <v>59</v>
      </c>
      <c r="C43" s="7" t="s">
        <v>60</v>
      </c>
      <c r="D43" s="8">
        <v>1111.81</v>
      </c>
    </row>
    <row r="44" spans="1:4" ht="12.75">
      <c r="A44" s="7">
        <v>36</v>
      </c>
      <c r="B44" s="7" t="s">
        <v>59</v>
      </c>
      <c r="C44" s="7" t="s">
        <v>62</v>
      </c>
      <c r="D44" s="8">
        <v>37.36</v>
      </c>
    </row>
    <row r="45" spans="1:4" ht="12.75">
      <c r="A45" s="7">
        <v>37</v>
      </c>
      <c r="B45" s="7" t="s">
        <v>59</v>
      </c>
      <c r="C45" s="7" t="s">
        <v>39</v>
      </c>
      <c r="D45" s="8">
        <v>64.54</v>
      </c>
    </row>
    <row r="46" spans="1:4" ht="12.75">
      <c r="A46" s="7">
        <v>38</v>
      </c>
      <c r="B46" s="7" t="s">
        <v>61</v>
      </c>
      <c r="C46" s="7" t="s">
        <v>62</v>
      </c>
      <c r="D46" s="8">
        <v>37.36</v>
      </c>
    </row>
    <row r="47" spans="1:4" ht="12.75">
      <c r="A47" s="7">
        <v>39</v>
      </c>
      <c r="B47" s="7" t="s">
        <v>61</v>
      </c>
      <c r="C47" s="7" t="s">
        <v>38</v>
      </c>
      <c r="D47" s="8">
        <v>184.8</v>
      </c>
    </row>
    <row r="48" spans="1:4" ht="12.75">
      <c r="A48" s="7">
        <v>40</v>
      </c>
      <c r="B48" s="7" t="s">
        <v>61</v>
      </c>
      <c r="C48" s="7" t="s">
        <v>60</v>
      </c>
      <c r="D48" s="8">
        <v>478.49</v>
      </c>
    </row>
    <row r="49" spans="1:4" ht="12.75">
      <c r="A49" s="7">
        <v>41</v>
      </c>
      <c r="B49" s="7" t="s">
        <v>44</v>
      </c>
      <c r="C49" s="7" t="s">
        <v>60</v>
      </c>
      <c r="D49" s="8">
        <f>966.39+18.52</f>
        <v>984.91</v>
      </c>
    </row>
    <row r="50" spans="1:4" ht="12.75">
      <c r="A50" s="7">
        <v>42</v>
      </c>
      <c r="B50" s="7" t="s">
        <v>65</v>
      </c>
      <c r="C50" s="7" t="s">
        <v>60</v>
      </c>
      <c r="D50" s="8">
        <v>431.586</v>
      </c>
    </row>
    <row r="51" spans="1:4" ht="12.75">
      <c r="A51" s="7">
        <v>43</v>
      </c>
      <c r="B51" s="7" t="s">
        <v>31</v>
      </c>
      <c r="C51" s="7" t="s">
        <v>60</v>
      </c>
      <c r="D51" s="8">
        <v>178.7</v>
      </c>
    </row>
    <row r="52" spans="1:4" ht="12.75">
      <c r="A52" s="7">
        <v>44</v>
      </c>
      <c r="B52" s="7" t="s">
        <v>63</v>
      </c>
      <c r="C52" s="7" t="s">
        <v>64</v>
      </c>
      <c r="D52" s="8">
        <v>84.46</v>
      </c>
    </row>
    <row r="53" spans="1:4" ht="12.75">
      <c r="A53" s="7">
        <v>45</v>
      </c>
      <c r="B53" s="7" t="s">
        <v>42</v>
      </c>
      <c r="C53" s="7" t="s">
        <v>64</v>
      </c>
      <c r="D53" s="8">
        <v>90.972</v>
      </c>
    </row>
    <row r="54" spans="1:4" ht="12.75">
      <c r="A54" s="7">
        <v>46</v>
      </c>
      <c r="B54" s="7" t="s">
        <v>66</v>
      </c>
      <c r="C54" s="7" t="s">
        <v>67</v>
      </c>
      <c r="D54" s="8">
        <v>999.893</v>
      </c>
    </row>
    <row r="55" spans="1:4" ht="12.75">
      <c r="A55" s="7">
        <v>47</v>
      </c>
      <c r="B55" s="7" t="s">
        <v>68</v>
      </c>
      <c r="C55" s="7" t="s">
        <v>69</v>
      </c>
      <c r="D55" s="8">
        <v>253.51</v>
      </c>
    </row>
    <row r="56" spans="1:4" ht="12.75">
      <c r="A56" s="7">
        <v>48</v>
      </c>
      <c r="B56" s="7" t="s">
        <v>70</v>
      </c>
      <c r="C56" s="7" t="s">
        <v>71</v>
      </c>
      <c r="D56" s="8">
        <v>463.141</v>
      </c>
    </row>
    <row r="57" spans="1:4" ht="12.75">
      <c r="A57" s="7">
        <v>49</v>
      </c>
      <c r="B57" s="7" t="s">
        <v>72</v>
      </c>
      <c r="C57" s="7" t="s">
        <v>73</v>
      </c>
      <c r="D57" s="8">
        <v>372.064</v>
      </c>
    </row>
    <row r="58" spans="1:4" ht="12.75">
      <c r="A58" s="7">
        <v>50</v>
      </c>
      <c r="B58" s="7" t="s">
        <v>74</v>
      </c>
      <c r="C58" s="7" t="s">
        <v>71</v>
      </c>
      <c r="D58" s="8">
        <v>1441.496</v>
      </c>
    </row>
    <row r="59" spans="1:4" ht="12.75">
      <c r="A59" s="7">
        <v>51</v>
      </c>
      <c r="B59" s="7" t="s">
        <v>75</v>
      </c>
      <c r="C59" s="7" t="s">
        <v>71</v>
      </c>
      <c r="D59" s="8">
        <f>78.488+31.901</f>
        <v>110.389</v>
      </c>
    </row>
    <row r="60" spans="1:4" ht="12.75">
      <c r="A60" s="7">
        <v>52</v>
      </c>
      <c r="B60" s="7" t="s">
        <v>63</v>
      </c>
      <c r="C60" s="7" t="s">
        <v>71</v>
      </c>
      <c r="D60" s="8">
        <f>6.543+21.66+31.5+64.4</f>
        <v>124.10300000000001</v>
      </c>
    </row>
    <row r="61" spans="1:4" ht="12.75">
      <c r="A61" s="7">
        <v>53</v>
      </c>
      <c r="B61" s="7" t="s">
        <v>42</v>
      </c>
      <c r="C61" s="7" t="s">
        <v>71</v>
      </c>
      <c r="D61" s="8">
        <v>124.148</v>
      </c>
    </row>
    <row r="62" spans="1:4" ht="12.75">
      <c r="A62" s="7"/>
      <c r="B62" s="7"/>
      <c r="C62" s="7"/>
      <c r="D62" s="8"/>
    </row>
    <row r="63" spans="1:4" ht="12.75">
      <c r="A63" s="7"/>
      <c r="B63" s="7"/>
      <c r="C63" s="7"/>
      <c r="D63" s="8"/>
    </row>
    <row r="64" spans="1:4" ht="12.75">
      <c r="A64" s="7"/>
      <c r="B64" s="7"/>
      <c r="C64" s="7"/>
      <c r="D64" s="8"/>
    </row>
    <row r="65" spans="1:4" ht="12.75">
      <c r="A65" s="7"/>
      <c r="B65" s="7"/>
      <c r="C65" s="7"/>
      <c r="D65" s="8"/>
    </row>
    <row r="66" spans="1:4" ht="12.75">
      <c r="A66" s="7"/>
      <c r="B66" s="7" t="s">
        <v>20</v>
      </c>
      <c r="C66" s="7"/>
      <c r="D66" s="10">
        <f>SUM(D9:D65)</f>
        <v>15031.013999999997</v>
      </c>
    </row>
    <row r="69" ht="12.75">
      <c r="B69" t="s">
        <v>78</v>
      </c>
    </row>
    <row r="70" spans="2:4" ht="12.75">
      <c r="B70" s="7" t="s">
        <v>29</v>
      </c>
      <c r="C70" s="7" t="s">
        <v>30</v>
      </c>
      <c r="D70" s="8">
        <v>537.437</v>
      </c>
    </row>
    <row r="74" ht="12.75">
      <c r="B74" t="s">
        <v>76</v>
      </c>
    </row>
    <row r="75" spans="1:4" ht="12.75">
      <c r="A75" s="7">
        <v>30</v>
      </c>
      <c r="B75" s="7" t="s">
        <v>51</v>
      </c>
      <c r="C75" s="7" t="s">
        <v>52</v>
      </c>
      <c r="D75" s="8">
        <v>999.893</v>
      </c>
    </row>
    <row r="76" spans="2:4" ht="12.75">
      <c r="B76" s="7" t="s">
        <v>53</v>
      </c>
      <c r="C76" s="7" t="s">
        <v>54</v>
      </c>
      <c r="D76" s="8">
        <v>999.893</v>
      </c>
    </row>
    <row r="77" spans="2:4" ht="12.75">
      <c r="B77" s="7" t="s">
        <v>66</v>
      </c>
      <c r="C77" s="7" t="s">
        <v>67</v>
      </c>
      <c r="D77" s="8">
        <v>999.893</v>
      </c>
    </row>
    <row r="78" ht="12.75">
      <c r="D78">
        <f>SUM(D75:D77)</f>
        <v>2999.679</v>
      </c>
    </row>
    <row r="85" ht="12.75">
      <c r="B85" t="s">
        <v>77</v>
      </c>
    </row>
    <row r="86" spans="1:4" ht="12.75">
      <c r="A86">
        <v>1</v>
      </c>
      <c r="B86" s="7" t="s">
        <v>9</v>
      </c>
      <c r="C86" s="7" t="s">
        <v>21</v>
      </c>
      <c r="D86" s="8">
        <v>83.865</v>
      </c>
    </row>
    <row r="87" spans="1:4" ht="12.75">
      <c r="A87">
        <v>2</v>
      </c>
      <c r="B87" s="7" t="s">
        <v>25</v>
      </c>
      <c r="C87" s="7" t="s">
        <v>26</v>
      </c>
      <c r="D87" s="8">
        <v>91.142</v>
      </c>
    </row>
    <row r="88" spans="1:4" ht="12.75">
      <c r="A88">
        <v>3</v>
      </c>
      <c r="B88" s="7" t="s">
        <v>63</v>
      </c>
      <c r="C88" s="7" t="s">
        <v>64</v>
      </c>
      <c r="D88" s="8">
        <v>84.46</v>
      </c>
    </row>
    <row r="89" spans="1:4" ht="12.75">
      <c r="A89">
        <v>4</v>
      </c>
      <c r="B89" s="7" t="s">
        <v>42</v>
      </c>
      <c r="C89" s="7" t="s">
        <v>64</v>
      </c>
      <c r="D89" s="8">
        <v>90.972</v>
      </c>
    </row>
    <row r="90" spans="1:4" ht="12.75">
      <c r="A90">
        <v>5</v>
      </c>
      <c r="B90" s="7" t="s">
        <v>36</v>
      </c>
      <c r="C90" s="7" t="s">
        <v>38</v>
      </c>
      <c r="D90" s="8">
        <v>45</v>
      </c>
    </row>
    <row r="91" spans="1:4" ht="12.75">
      <c r="A91">
        <v>6</v>
      </c>
      <c r="B91" s="7" t="s">
        <v>61</v>
      </c>
      <c r="C91" s="7" t="s">
        <v>38</v>
      </c>
      <c r="D91" s="8">
        <v>184.8</v>
      </c>
    </row>
    <row r="92" spans="1:4" ht="12.75">
      <c r="A92">
        <v>7</v>
      </c>
      <c r="B92" s="7" t="s">
        <v>33</v>
      </c>
      <c r="C92" s="7" t="s">
        <v>34</v>
      </c>
      <c r="D92" s="8">
        <v>81.572</v>
      </c>
    </row>
    <row r="93" spans="1:4" ht="12.75">
      <c r="A93">
        <v>8</v>
      </c>
      <c r="B93" s="7" t="s">
        <v>36</v>
      </c>
      <c r="C93" s="7" t="s">
        <v>39</v>
      </c>
      <c r="D93" s="8">
        <v>63</v>
      </c>
    </row>
    <row r="94" spans="1:4" ht="12.75">
      <c r="A94">
        <v>9</v>
      </c>
      <c r="B94" s="7" t="s">
        <v>59</v>
      </c>
      <c r="C94" s="7" t="s">
        <v>39</v>
      </c>
      <c r="D94" s="8">
        <v>64.54</v>
      </c>
    </row>
    <row r="95" spans="2:4" ht="12.75">
      <c r="B95" s="11"/>
      <c r="C95" s="11"/>
      <c r="D95" s="12">
        <f>SUM(D86:D94)</f>
        <v>789.351</v>
      </c>
    </row>
    <row r="96" spans="2:4" ht="12.75">
      <c r="B96" s="11"/>
      <c r="C96" s="11"/>
      <c r="D96" s="12"/>
    </row>
    <row r="97" spans="2:4" ht="12.75">
      <c r="B97" s="11"/>
      <c r="C97" s="11"/>
      <c r="D97" s="12"/>
    </row>
    <row r="98" spans="2:4" ht="12.75">
      <c r="B98" s="11"/>
      <c r="C98" s="11"/>
      <c r="D98" s="12"/>
    </row>
    <row r="100" spans="2:4" ht="12.75">
      <c r="B100" s="7" t="s">
        <v>7</v>
      </c>
      <c r="C100" s="7" t="s">
        <v>8</v>
      </c>
      <c r="D100" s="8">
        <v>12.619</v>
      </c>
    </row>
    <row r="101" spans="2:4" ht="12.75">
      <c r="B101" s="7" t="s">
        <v>9</v>
      </c>
      <c r="C101" s="7" t="s">
        <v>8</v>
      </c>
      <c r="D101" s="8">
        <v>12.619</v>
      </c>
    </row>
    <row r="102" spans="2:4" ht="12.75">
      <c r="B102" s="7" t="s">
        <v>10</v>
      </c>
      <c r="C102" s="7" t="s">
        <v>8</v>
      </c>
      <c r="D102" s="8">
        <v>12.619</v>
      </c>
    </row>
    <row r="103" spans="2:4" ht="12.75">
      <c r="B103" s="7" t="s">
        <v>9</v>
      </c>
      <c r="C103" s="7" t="s">
        <v>22</v>
      </c>
      <c r="D103" s="8">
        <v>37.506</v>
      </c>
    </row>
    <row r="104" spans="2:4" ht="12.75">
      <c r="B104" s="7" t="s">
        <v>59</v>
      </c>
      <c r="C104" s="7" t="s">
        <v>62</v>
      </c>
      <c r="D104" s="8">
        <v>37.36</v>
      </c>
    </row>
    <row r="105" spans="2:4" ht="12.75">
      <c r="B105" s="7" t="s">
        <v>61</v>
      </c>
      <c r="C105" s="7" t="s">
        <v>62</v>
      </c>
      <c r="D105" s="8">
        <v>37.36</v>
      </c>
    </row>
    <row r="106" spans="2:4" ht="12.75">
      <c r="B106" s="11"/>
      <c r="C106" s="11"/>
      <c r="D106" s="12">
        <f>SUBTOTAL(9,D100:D105)</f>
        <v>150.083</v>
      </c>
    </row>
    <row r="107" spans="2:4" ht="12.75">
      <c r="B107" s="11"/>
      <c r="C107" s="11"/>
      <c r="D107" s="12"/>
    </row>
    <row r="110" spans="1:4" ht="12.75">
      <c r="A110">
        <v>1</v>
      </c>
      <c r="B110" s="7" t="s">
        <v>23</v>
      </c>
      <c r="C110" s="7" t="s">
        <v>24</v>
      </c>
      <c r="D110" s="8">
        <v>133.398</v>
      </c>
    </row>
    <row r="111" spans="1:4" ht="12.75">
      <c r="A111">
        <v>2</v>
      </c>
      <c r="B111" s="7" t="s">
        <v>27</v>
      </c>
      <c r="C111" s="7" t="s">
        <v>28</v>
      </c>
      <c r="D111" s="8">
        <v>206.753</v>
      </c>
    </row>
    <row r="112" spans="1:4" ht="12.75">
      <c r="A112">
        <v>3</v>
      </c>
      <c r="B112" s="7" t="s">
        <v>42</v>
      </c>
      <c r="C112" s="7" t="s">
        <v>43</v>
      </c>
      <c r="D112" s="8">
        <v>294.499</v>
      </c>
    </row>
    <row r="113" spans="1:4" ht="12.75">
      <c r="A113">
        <v>4</v>
      </c>
      <c r="B113" s="7" t="s">
        <v>31</v>
      </c>
      <c r="C113" s="7" t="s">
        <v>32</v>
      </c>
      <c r="D113" s="8">
        <v>672.999</v>
      </c>
    </row>
    <row r="114" spans="1:4" ht="12.75">
      <c r="A114">
        <v>5</v>
      </c>
      <c r="B114" s="7" t="s">
        <v>72</v>
      </c>
      <c r="C114" s="7" t="s">
        <v>73</v>
      </c>
      <c r="D114" s="8">
        <v>372.064</v>
      </c>
    </row>
    <row r="115" spans="1:4" ht="12.75">
      <c r="A115">
        <v>6</v>
      </c>
      <c r="B115" s="7" t="s">
        <v>68</v>
      </c>
      <c r="C115" s="7" t="s">
        <v>69</v>
      </c>
      <c r="D115" s="8">
        <v>253.51</v>
      </c>
    </row>
    <row r="116" spans="1:4" ht="12.75">
      <c r="A116">
        <v>7</v>
      </c>
      <c r="B116" s="7" t="s">
        <v>49</v>
      </c>
      <c r="C116" s="7" t="s">
        <v>50</v>
      </c>
      <c r="D116" s="8">
        <v>212.17</v>
      </c>
    </row>
    <row r="117" ht="12.75">
      <c r="D117">
        <f>SUM(D110:D116)</f>
        <v>2145.393</v>
      </c>
    </row>
    <row r="126" spans="2:4" ht="12.75">
      <c r="B126" s="7" t="s">
        <v>17</v>
      </c>
      <c r="C126" s="7" t="s">
        <v>19</v>
      </c>
      <c r="D126" s="8">
        <v>60.159</v>
      </c>
    </row>
    <row r="136" spans="2:4" ht="12.75">
      <c r="B136" s="7" t="s">
        <v>13</v>
      </c>
      <c r="C136" s="7" t="s">
        <v>14</v>
      </c>
      <c r="D136" s="8">
        <v>28.719</v>
      </c>
    </row>
    <row r="137" spans="2:4" ht="12.75">
      <c r="B137" s="7" t="s">
        <v>15</v>
      </c>
      <c r="C137" s="7" t="s">
        <v>14</v>
      </c>
      <c r="D137" s="8">
        <v>28.564</v>
      </c>
    </row>
    <row r="138" spans="2:4" ht="12.75">
      <c r="B138" s="7" t="s">
        <v>11</v>
      </c>
      <c r="C138" s="7" t="s">
        <v>14</v>
      </c>
      <c r="D138" s="8">
        <v>41.241</v>
      </c>
    </row>
    <row r="139" spans="2:4" ht="12.75">
      <c r="B139" s="7" t="s">
        <v>12</v>
      </c>
      <c r="C139" s="7" t="s">
        <v>14</v>
      </c>
      <c r="D139" s="8">
        <v>28.267</v>
      </c>
    </row>
    <row r="140" spans="2:4" ht="12.75">
      <c r="B140" s="7" t="s">
        <v>16</v>
      </c>
      <c r="C140" s="7" t="s">
        <v>14</v>
      </c>
      <c r="D140" s="8">
        <v>33.178</v>
      </c>
    </row>
    <row r="141" spans="2:4" ht="12.75">
      <c r="B141" s="7" t="s">
        <v>17</v>
      </c>
      <c r="C141" s="7" t="s">
        <v>14</v>
      </c>
      <c r="D141" s="8">
        <v>97.161</v>
      </c>
    </row>
    <row r="142" spans="2:4" ht="12.75">
      <c r="B142" s="7" t="s">
        <v>18</v>
      </c>
      <c r="C142" s="7" t="s">
        <v>14</v>
      </c>
      <c r="D142" s="9">
        <v>99.999</v>
      </c>
    </row>
    <row r="143" ht="12.75">
      <c r="D143">
        <f>SUM(D136:D142)</f>
        <v>357.129</v>
      </c>
    </row>
    <row r="151" spans="2:4" ht="12.75">
      <c r="B151" s="7" t="s">
        <v>70</v>
      </c>
      <c r="C151" s="7" t="s">
        <v>71</v>
      </c>
      <c r="D151" s="8">
        <v>463.141</v>
      </c>
    </row>
    <row r="152" spans="2:4" ht="12.75">
      <c r="B152" s="7" t="s">
        <v>74</v>
      </c>
      <c r="C152" s="7" t="s">
        <v>71</v>
      </c>
      <c r="D152" s="8">
        <v>1441.496</v>
      </c>
    </row>
    <row r="153" spans="2:4" ht="12.75">
      <c r="B153" s="7" t="s">
        <v>75</v>
      </c>
      <c r="C153" s="7" t="s">
        <v>71</v>
      </c>
      <c r="D153" s="8">
        <v>110.389</v>
      </c>
    </row>
    <row r="154" spans="2:4" ht="12.75">
      <c r="B154" s="7" t="s">
        <v>63</v>
      </c>
      <c r="C154" s="7" t="s">
        <v>71</v>
      </c>
      <c r="D154" s="8">
        <v>124.10300000000001</v>
      </c>
    </row>
    <row r="155" spans="2:4" ht="12.75">
      <c r="B155" s="7" t="s">
        <v>42</v>
      </c>
      <c r="C155" s="7" t="s">
        <v>71</v>
      </c>
      <c r="D155" s="8">
        <v>124.148</v>
      </c>
    </row>
    <row r="156" spans="2:4" ht="12.75">
      <c r="B156" s="7" t="s">
        <v>33</v>
      </c>
      <c r="C156" s="7" t="s">
        <v>35</v>
      </c>
      <c r="D156" s="8">
        <v>112.593</v>
      </c>
    </row>
    <row r="157" spans="2:4" ht="12.75">
      <c r="B157" s="7" t="s">
        <v>47</v>
      </c>
      <c r="C157" s="7" t="s">
        <v>48</v>
      </c>
      <c r="D157" s="8">
        <v>249.699</v>
      </c>
    </row>
    <row r="158" spans="2:4" ht="12.75">
      <c r="B158" s="7" t="s">
        <v>57</v>
      </c>
      <c r="C158" s="7" t="s">
        <v>48</v>
      </c>
      <c r="D158" s="8">
        <v>1032.943</v>
      </c>
    </row>
    <row r="159" spans="2:4" ht="12.75">
      <c r="B159" s="7" t="s">
        <v>58</v>
      </c>
      <c r="C159" s="7" t="s">
        <v>48</v>
      </c>
      <c r="D159" s="8">
        <v>590.91</v>
      </c>
    </row>
    <row r="160" spans="2:4" ht="12.75">
      <c r="B160" s="7" t="s">
        <v>59</v>
      </c>
      <c r="C160" s="7" t="s">
        <v>60</v>
      </c>
      <c r="D160" s="8">
        <v>1111.81</v>
      </c>
    </row>
    <row r="161" spans="2:4" ht="12.75">
      <c r="B161" s="7" t="s">
        <v>61</v>
      </c>
      <c r="C161" s="7" t="s">
        <v>60</v>
      </c>
      <c r="D161" s="8">
        <v>478.49</v>
      </c>
    </row>
    <row r="162" spans="2:4" ht="12.75">
      <c r="B162" s="7" t="s">
        <v>44</v>
      </c>
      <c r="C162" s="7" t="s">
        <v>60</v>
      </c>
      <c r="D162" s="8">
        <v>984.91</v>
      </c>
    </row>
    <row r="163" spans="2:4" ht="12.75">
      <c r="B163" s="7" t="s">
        <v>65</v>
      </c>
      <c r="C163" s="7" t="s">
        <v>60</v>
      </c>
      <c r="D163" s="8">
        <v>431.586</v>
      </c>
    </row>
    <row r="164" spans="2:4" ht="12.75">
      <c r="B164" s="7" t="s">
        <v>31</v>
      </c>
      <c r="C164" s="7" t="s">
        <v>60</v>
      </c>
      <c r="D164" s="8">
        <v>178.7</v>
      </c>
    </row>
    <row r="165" spans="2:4" ht="12.75">
      <c r="B165" s="7" t="s">
        <v>36</v>
      </c>
      <c r="C165" s="7" t="s">
        <v>37</v>
      </c>
      <c r="D165" s="8">
        <v>127.051</v>
      </c>
    </row>
    <row r="166" spans="2:4" ht="12.75">
      <c r="B166" s="7" t="s">
        <v>44</v>
      </c>
      <c r="C166" s="7" t="s">
        <v>45</v>
      </c>
      <c r="D166" s="8">
        <v>11.822</v>
      </c>
    </row>
    <row r="167" spans="2:4" ht="12.75">
      <c r="B167" s="7" t="s">
        <v>40</v>
      </c>
      <c r="C167" s="7" t="s">
        <v>41</v>
      </c>
      <c r="D167" s="8">
        <v>334.942</v>
      </c>
    </row>
    <row r="168" spans="2:4" ht="12.75">
      <c r="B168" s="7" t="s">
        <v>44</v>
      </c>
      <c r="C168" s="7" t="s">
        <v>46</v>
      </c>
      <c r="D168" s="8">
        <v>27.05</v>
      </c>
    </row>
    <row r="169" spans="2:4" ht="12.75">
      <c r="B169" s="7" t="s">
        <v>55</v>
      </c>
      <c r="C169" s="7" t="s">
        <v>56</v>
      </c>
      <c r="D169" s="8">
        <v>56</v>
      </c>
    </row>
    <row r="170" ht="12.75">
      <c r="D170">
        <f>SUM(D151:D169)</f>
        <v>7991.783</v>
      </c>
    </row>
  </sheetData>
  <mergeCells count="3">
    <mergeCell ref="A3:D3"/>
    <mergeCell ref="A4:D4"/>
    <mergeCell ref="A5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HisyametdinovaGS</dc:creator>
  <cp:keywords/>
  <dc:description/>
  <cp:lastModifiedBy>HisyametdinovaGS</cp:lastModifiedBy>
  <cp:lastPrinted>2010-12-01T09:11:42Z</cp:lastPrinted>
  <dcterms:created xsi:type="dcterms:W3CDTF">2010-06-09T13:46:38Z</dcterms:created>
  <dcterms:modified xsi:type="dcterms:W3CDTF">2010-12-09T07:24:45Z</dcterms:modified>
  <cp:category/>
  <cp:version/>
  <cp:contentType/>
  <cp:contentStatus/>
</cp:coreProperties>
</file>